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alcolo Irpef excel 2018 xls" sheetId="1" r:id="rId1"/>
    <sheet name="Scaglioni &amp; Detrazioni Iirpef" sheetId="2" r:id="rId2"/>
    <sheet name="Detrazioni Famiglia 2018" sheetId="3" r:id="rId3"/>
  </sheets>
  <definedNames/>
  <calcPr fullCalcOnLoad="1"/>
</workbook>
</file>

<file path=xl/sharedStrings.xml><?xml version="1.0" encoding="utf-8"?>
<sst xmlns="http://schemas.openxmlformats.org/spreadsheetml/2006/main" count="128" uniqueCount="84">
  <si>
    <t>Tipologia di contribuente</t>
  </si>
  <si>
    <t>Reddito complessivo</t>
  </si>
  <si>
    <t>Oneri deducibili</t>
  </si>
  <si>
    <t>Oneri detraibili (19%)</t>
  </si>
  <si>
    <t>giorni di lavoro/pensione</t>
  </si>
  <si>
    <t>se lavoro dipendente</t>
  </si>
  <si>
    <t xml:space="preserve">se pensionato </t>
  </si>
  <si>
    <t>Familiari a carico</t>
  </si>
  <si>
    <t>%(0-100)</t>
  </si>
  <si>
    <t>Coniuge a carico</t>
  </si>
  <si>
    <t>figli a carico di età superiore ai tre anni</t>
  </si>
  <si>
    <t>figli a carico di età inferiore ai tre anni</t>
  </si>
  <si>
    <t xml:space="preserve"> di cui portatori di handicap superiore a tre anni</t>
  </si>
  <si>
    <t>di cui portatori di handicap inferiore a tre anni</t>
  </si>
  <si>
    <t>altri familiari a carico</t>
  </si>
  <si>
    <t>assenza dell'altro genitore e presenza figli a carico</t>
  </si>
  <si>
    <t>CALCOLO</t>
  </si>
  <si>
    <t>Reddito imponibile</t>
  </si>
  <si>
    <t>Aliquota marginale</t>
  </si>
  <si>
    <t>Irpef lorda</t>
  </si>
  <si>
    <t xml:space="preserve">Aliquota media </t>
  </si>
  <si>
    <t>Detrazioni:</t>
  </si>
  <si>
    <t>Detrazioni di imposta (19%)</t>
  </si>
  <si>
    <t>Detrazione per lavoro dipendente</t>
  </si>
  <si>
    <t xml:space="preserve">Detrazione per redditi da pensione </t>
  </si>
  <si>
    <t>Detrazione per lavoro autonomo</t>
  </si>
  <si>
    <t>Detrazione coniuge a carico</t>
  </si>
  <si>
    <t>Detrazione figli a carico</t>
  </si>
  <si>
    <t>Detrazione altri familiari a carico</t>
  </si>
  <si>
    <t>Totale detrazioni</t>
  </si>
  <si>
    <t>Irpef netta</t>
  </si>
  <si>
    <t>Reddito netto</t>
  </si>
  <si>
    <t>Fasce di reddito</t>
  </si>
  <si>
    <t>Iniziale</t>
  </si>
  <si>
    <t>Finale</t>
  </si>
  <si>
    <t>Aliquota</t>
  </si>
  <si>
    <t>Scaglione</t>
  </si>
  <si>
    <t>Imposta</t>
  </si>
  <si>
    <t>A</t>
  </si>
  <si>
    <t>B</t>
  </si>
  <si>
    <t>C</t>
  </si>
  <si>
    <t>(B-A)</t>
  </si>
  <si>
    <t>(B-A)*C</t>
  </si>
  <si>
    <t>Detrazione lavoro dipendente</t>
  </si>
  <si>
    <t>detrazione spettante</t>
  </si>
  <si>
    <t>Finale esl</t>
  </si>
  <si>
    <t>minori</t>
  </si>
  <si>
    <t xml:space="preserve">figli di eta superiore a tre anni </t>
  </si>
  <si>
    <t xml:space="preserve">figli di età inferiore a tre anni </t>
  </si>
  <si>
    <t xml:space="preserve">figli con handicap superiori a tre anni </t>
  </si>
  <si>
    <t xml:space="preserve">figli con handicap inferiori a tre anni </t>
  </si>
  <si>
    <t>numero figli oltre il terzo</t>
  </si>
  <si>
    <t>totale detrazione potenziale</t>
  </si>
  <si>
    <t>Detrazione spettante senza percentuale</t>
  </si>
  <si>
    <t>numero altri familiari a carico</t>
  </si>
  <si>
    <t>Detrazione spettante</t>
  </si>
  <si>
    <t>Nel caso di assenza del coniuge:</t>
  </si>
  <si>
    <t>Ulteriore detrazione da coniuge a carico</t>
  </si>
  <si>
    <t/>
  </si>
  <si>
    <t>1=dipendente; 2=pensionato; 3=autonomo impresa; 4=altro</t>
  </si>
  <si>
    <t xml:space="preserve"> (valore ammesso 1= determinato oppure 2=Indeterminato</t>
  </si>
  <si>
    <t xml:space="preserve"> (valore ammesso 1= inferiore ai 75 anni oppure 2=superiore o uguale ai 75 anni)</t>
  </si>
  <si>
    <t xml:space="preserve"> (valore ammesso 1=esiste coniuge a carico)</t>
  </si>
  <si>
    <t xml:space="preserve"> valore ammesso 50% o 100%</t>
  </si>
  <si>
    <t xml:space="preserve"> valore ammesso dal 0% al 100%</t>
  </si>
  <si>
    <t xml:space="preserve"> (valore ammesso 1=assenza altro genitore e presenza di figli a carico)</t>
  </si>
  <si>
    <t xml:space="preserve"> N.B. Il calcolo delle detrazioni da pensione e lavoro dipendente </t>
  </si>
  <si>
    <t xml:space="preserve"> non tiene conto dei minimi di Euro 690 (pensione e lavoro dipendente indet.); </t>
  </si>
  <si>
    <t xml:space="preserve"> euro 1380 (lavoro a tempo indeterminato.) </t>
  </si>
  <si>
    <t>Prestiti Personali Fino a 180 Rate/Mesi o in 15 Anni</t>
  </si>
  <si>
    <t>Calcolo Cessione del Quinto + Doppio 5° oltre il 50%</t>
  </si>
  <si>
    <t>Calcolo Irpef Busta Paga da Lordo a Netto 2018 + Foglio Excel</t>
  </si>
  <si>
    <t>Correlate al Foglio Calcolo Irpef excel 2017 2018:</t>
  </si>
  <si>
    <t>Calcola irpef 2018 -&gt;</t>
  </si>
  <si>
    <t>Dichiarazione 2018 per redditi del 2017</t>
  </si>
  <si>
    <t>Foglio excel di calcolo irpef 2018 xls editabile by Utifin.com - Edizione 2018</t>
  </si>
  <si>
    <t xml:space="preserve">Reddito </t>
  </si>
  <si>
    <t>Ulteriore detrazione da lavoro dipendente</t>
  </si>
  <si>
    <t>Totale detrazione lavoro dipendente</t>
  </si>
  <si>
    <t>Detrazione per reddito di pensione (min 75 anni)</t>
  </si>
  <si>
    <t>Totale detrazione reddito da pensione</t>
  </si>
  <si>
    <t>Detrazione per reddito di pensione (Superiore o Uguale a 75 anni)</t>
  </si>
  <si>
    <t>Detrazione per altri redditi</t>
  </si>
  <si>
    <t>Reddito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</si>
</sst>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9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color indexed="8"/>
      <name val="Verdana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20"/>
      <color indexed="48"/>
      <name val="Verdana"/>
      <family val="2"/>
    </font>
    <font>
      <b/>
      <sz val="12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3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20"/>
      <color rgb="FF373BF1"/>
      <name val="Verdana"/>
      <family val="2"/>
    </font>
    <font>
      <b/>
      <sz val="12"/>
      <color rgb="FF0000FF"/>
      <name val="Arial"/>
      <family val="2"/>
    </font>
    <font>
      <b/>
      <u val="single"/>
      <sz val="10"/>
      <color theme="10"/>
      <name val="Arial"/>
      <family val="2"/>
    </font>
    <font>
      <b/>
      <u val="single"/>
      <sz val="14"/>
      <color theme="10"/>
      <name val="Arial"/>
      <family val="2"/>
    </font>
    <font>
      <b/>
      <u val="single"/>
      <sz val="13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>
      <alignment/>
    </xf>
    <xf numFmtId="1" fontId="0" fillId="0" borderId="10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" fontId="0" fillId="0" borderId="10" xfId="0" applyNumberFormat="1" applyFill="1" applyBorder="1" applyAlignment="1" quotePrefix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4" fontId="0" fillId="0" borderId="13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4" fontId="0" fillId="0" borderId="14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4" fontId="0" fillId="0" borderId="1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" fontId="0" fillId="0" borderId="16" xfId="0" applyNumberFormat="1" applyFill="1" applyBorder="1" applyAlignment="1">
      <alignment horizontal="right"/>
    </xf>
    <xf numFmtId="0" fontId="0" fillId="0" borderId="17" xfId="0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13" xfId="0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4" xfId="0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4" fillId="0" borderId="16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0" fontId="0" fillId="0" borderId="19" xfId="0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5" xfId="0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4" fontId="4" fillId="0" borderId="22" xfId="0" applyNumberFormat="1" applyFont="1" applyFill="1" applyBorder="1" applyAlignment="1">
      <alignment horizontal="right"/>
    </xf>
    <xf numFmtId="0" fontId="0" fillId="0" borderId="22" xfId="0" applyFill="1" applyBorder="1" applyAlignment="1">
      <alignment/>
    </xf>
    <xf numFmtId="2" fontId="0" fillId="0" borderId="23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54" fillId="33" borderId="0" xfId="36" applyFont="1" applyFill="1" applyAlignment="1" applyProtection="1">
      <alignment/>
      <protection/>
    </xf>
    <xf numFmtId="0" fontId="55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4" fillId="0" borderId="10" xfId="0" applyNumberFormat="1" applyFont="1" applyFill="1" applyBorder="1" applyAlignment="1" applyProtection="1">
      <alignment/>
      <protection locked="0"/>
    </xf>
    <xf numFmtId="0" fontId="56" fillId="0" borderId="0" xfId="36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57" fillId="0" borderId="0" xfId="36" applyFont="1" applyFill="1" applyAlignment="1" applyProtection="1">
      <alignment/>
      <protection/>
    </xf>
    <xf numFmtId="0" fontId="58" fillId="0" borderId="0" xfId="36" applyFont="1" applyFill="1" applyAlignment="1" applyProtection="1">
      <alignment vertical="center"/>
      <protection/>
    </xf>
    <xf numFmtId="0" fontId="58" fillId="0" borderId="0" xfId="36" applyFont="1" applyFill="1" applyAlignment="1" applyProtection="1">
      <alignment/>
      <protection/>
    </xf>
    <xf numFmtId="0" fontId="57" fillId="0" borderId="0" xfId="36" applyFont="1" applyFill="1" applyBorder="1" applyAlignment="1" applyProtection="1">
      <alignment vertical="top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/>
    </xf>
    <xf numFmtId="0" fontId="57" fillId="0" borderId="0" xfId="36" applyFont="1" applyFill="1" applyAlignment="1" applyProtection="1">
      <alignment vertical="top"/>
      <protection/>
    </xf>
    <xf numFmtId="0" fontId="10" fillId="0" borderId="25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/>
    </xf>
    <xf numFmtId="2" fontId="0" fillId="0" borderId="0" xfId="0" applyNumberFormat="1" applyFill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tifin.com/" TargetMode="External" /><Relationship Id="rId3" Type="http://schemas.openxmlformats.org/officeDocument/2006/relationships/hyperlink" Target="http://www.utifin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tifin.com/" TargetMode="External" /><Relationship Id="rId3" Type="http://schemas.openxmlformats.org/officeDocument/2006/relationships/hyperlink" Target="http://www.utifin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tifin.com/" TargetMode="External" /><Relationship Id="rId3" Type="http://schemas.openxmlformats.org/officeDocument/2006/relationships/hyperlink" Target="http://www.utifin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171450</xdr:rowOff>
    </xdr:from>
    <xdr:to>
      <xdr:col>5</xdr:col>
      <xdr:colOff>295275</xdr:colOff>
      <xdr:row>3</xdr:row>
      <xdr:rowOff>152400</xdr:rowOff>
    </xdr:to>
    <xdr:pic>
      <xdr:nvPicPr>
        <xdr:cNvPr id="1" name="Immagine 1" descr="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71450"/>
          <a:ext cx="2581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95250</xdr:rowOff>
    </xdr:from>
    <xdr:to>
      <xdr:col>4</xdr:col>
      <xdr:colOff>285750</xdr:colOff>
      <xdr:row>3</xdr:row>
      <xdr:rowOff>209550</xdr:rowOff>
    </xdr:to>
    <xdr:pic>
      <xdr:nvPicPr>
        <xdr:cNvPr id="1" name="Immagine 3" descr="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2647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114300</xdr:rowOff>
    </xdr:from>
    <xdr:to>
      <xdr:col>4</xdr:col>
      <xdr:colOff>609600</xdr:colOff>
      <xdr:row>3</xdr:row>
      <xdr:rowOff>266700</xdr:rowOff>
    </xdr:to>
    <xdr:pic>
      <xdr:nvPicPr>
        <xdr:cNvPr id="1" name="Immagine 1" descr="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14300"/>
          <a:ext cx="28479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tifin.com/calcola-busta-paga.htm" TargetMode="External" /><Relationship Id="rId2" Type="http://schemas.openxmlformats.org/officeDocument/2006/relationships/hyperlink" Target="http://www.utifin.com/calcola-busta-paga.htm" TargetMode="External" /><Relationship Id="rId3" Type="http://schemas.openxmlformats.org/officeDocument/2006/relationships/hyperlink" Target="https://www.socialfin.it/prestiti-personali-180-mesi-o-rate-rimborsabili-in-15-anni.htm" TargetMode="External" /><Relationship Id="rId4" Type="http://schemas.openxmlformats.org/officeDocument/2006/relationships/hyperlink" Target="https://www.calcoloprestiti.org/prestitionline/calcolo-cessione-pensione-e-stipendio-oltre-50-xcento.ht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tifin.com/calcola-busta-paga.htm" TargetMode="External" /><Relationship Id="rId2" Type="http://schemas.openxmlformats.org/officeDocument/2006/relationships/hyperlink" Target="http://www.utifin.com/calcola-busta-paga.htm" TargetMode="External" /><Relationship Id="rId3" Type="http://schemas.openxmlformats.org/officeDocument/2006/relationships/hyperlink" Target="https://www.socialfin.it/prestiti-personali-180-mesi-o-rate-rimborsabili-in-15-anni.htm" TargetMode="External" /><Relationship Id="rId4" Type="http://schemas.openxmlformats.org/officeDocument/2006/relationships/hyperlink" Target="https://www.calcoloprestiti.org/prestitionline/calcolo-cessione-pensione-e-stipendio-oltre-50-xcento.htm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tifin.com/calcola-busta-paga.htm" TargetMode="External" /><Relationship Id="rId2" Type="http://schemas.openxmlformats.org/officeDocument/2006/relationships/hyperlink" Target="http://www.utifin.com/calcola-busta-paga.htm" TargetMode="External" /><Relationship Id="rId3" Type="http://schemas.openxmlformats.org/officeDocument/2006/relationships/hyperlink" Target="https://www.socialfin.it/prestiti-personali-180-mesi-o-rate-rimborsabili-in-15-anni.htm" TargetMode="External" /><Relationship Id="rId4" Type="http://schemas.openxmlformats.org/officeDocument/2006/relationships/hyperlink" Target="https://www.calcoloprestiti.org/prestitionline/calcolo-cessione-pensione-e-stipendio-oltre-50-xcento.htm" TargetMode="External" /><Relationship Id="rId5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1"/>
  <sheetViews>
    <sheetView showGridLines="0" tabSelected="1" zoomScalePageLayoutView="0" workbookViewId="0" topLeftCell="A1">
      <pane xSplit="16" ySplit="4" topLeftCell="Q5" activePane="bottomRight" state="frozen"/>
      <selection pane="topLeft" activeCell="A1" sqref="A1"/>
      <selection pane="topRight" activeCell="P1" sqref="P1"/>
      <selection pane="bottomLeft" activeCell="A5" sqref="A5"/>
      <selection pane="bottomRight" activeCell="N48" sqref="N48"/>
    </sheetView>
  </sheetViews>
  <sheetFormatPr defaultColWidth="9.140625" defaultRowHeight="12.75"/>
  <cols>
    <col min="1" max="1" width="2.57421875" style="2" customWidth="1"/>
    <col min="2" max="5" width="9.140625" style="2" customWidth="1"/>
    <col min="6" max="6" width="5.7109375" style="2" customWidth="1"/>
    <col min="7" max="7" width="9.57421875" style="2" bestFit="1" customWidth="1"/>
    <col min="8" max="8" width="9.140625" style="2" customWidth="1"/>
    <col min="9" max="9" width="10.421875" style="2" customWidth="1"/>
    <col min="10" max="10" width="10.57421875" style="2" bestFit="1" customWidth="1"/>
    <col min="11" max="16384" width="9.140625" style="2" customWidth="1"/>
  </cols>
  <sheetData>
    <row r="1" spans="7:9" ht="18.75" customHeight="1">
      <c r="G1" s="91" t="s">
        <v>72</v>
      </c>
      <c r="H1" s="7"/>
      <c r="I1" s="7"/>
    </row>
    <row r="2" spans="7:14" ht="24" customHeight="1">
      <c r="G2" s="93" t="s">
        <v>71</v>
      </c>
      <c r="H2" s="94"/>
      <c r="I2" s="94"/>
      <c r="J2" s="94"/>
      <c r="K2" s="94"/>
      <c r="L2" s="94"/>
      <c r="M2" s="94"/>
      <c r="N2" s="94"/>
    </row>
    <row r="3" spans="7:14" s="97" customFormat="1" ht="24" customHeight="1">
      <c r="G3" s="98" t="s">
        <v>69</v>
      </c>
      <c r="H3" s="98"/>
      <c r="I3" s="98"/>
      <c r="J3" s="98"/>
      <c r="K3" s="98"/>
      <c r="L3" s="98"/>
      <c r="M3" s="98"/>
      <c r="N3" s="98"/>
    </row>
    <row r="4" spans="7:14" s="97" customFormat="1" ht="24" customHeight="1" thickBot="1">
      <c r="G4" s="95" t="s">
        <v>70</v>
      </c>
      <c r="H4" s="95"/>
      <c r="I4" s="95"/>
      <c r="J4" s="98"/>
      <c r="K4" s="98"/>
      <c r="L4" s="98"/>
      <c r="M4" s="98"/>
      <c r="N4" s="98"/>
    </row>
    <row r="5" spans="2:13" s="96" customFormat="1" ht="24" customHeight="1" thickBot="1">
      <c r="B5" s="99" t="s">
        <v>75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</row>
    <row r="6" spans="2:11" ht="24.75">
      <c r="B6" s="87" t="s">
        <v>73</v>
      </c>
      <c r="D6" s="1"/>
      <c r="E6" s="87" t="s">
        <v>74</v>
      </c>
      <c r="F6" s="3"/>
      <c r="G6" s="3"/>
      <c r="H6" s="3"/>
      <c r="I6" s="86"/>
      <c r="K6" s="87"/>
    </row>
    <row r="7" ht="7.5" customHeight="1">
      <c r="E7" s="4"/>
    </row>
    <row r="8" spans="2:9" ht="15.75">
      <c r="B8" s="5" t="s">
        <v>0</v>
      </c>
      <c r="G8" s="6">
        <v>1</v>
      </c>
      <c r="I8" s="90"/>
    </row>
    <row r="9" spans="2:7" ht="12.75">
      <c r="B9" s="85" t="s">
        <v>59</v>
      </c>
      <c r="G9" s="7"/>
    </row>
    <row r="10" spans="7:9" ht="12.75">
      <c r="G10" s="7"/>
      <c r="I10" s="90"/>
    </row>
    <row r="11" spans="2:10" ht="12.75">
      <c r="B11" s="3" t="s">
        <v>1</v>
      </c>
      <c r="G11" s="89">
        <v>23460</v>
      </c>
      <c r="J11" s="8"/>
    </row>
    <row r="12" spans="2:9" ht="12.75">
      <c r="B12" s="2" t="s">
        <v>2</v>
      </c>
      <c r="G12" s="9">
        <v>2340</v>
      </c>
      <c r="I12" s="90"/>
    </row>
    <row r="13" spans="2:7" ht="12.75">
      <c r="B13" s="2" t="s">
        <v>3</v>
      </c>
      <c r="G13" s="9">
        <v>1650</v>
      </c>
    </row>
    <row r="14" spans="2:7" ht="12.75">
      <c r="B14" s="2" t="s">
        <v>4</v>
      </c>
      <c r="G14" s="9">
        <v>10</v>
      </c>
    </row>
    <row r="15" spans="2:8" ht="12.75">
      <c r="B15" s="2" t="s">
        <v>5</v>
      </c>
      <c r="G15" s="9">
        <v>1</v>
      </c>
      <c r="H15" s="4" t="s">
        <v>60</v>
      </c>
    </row>
    <row r="16" spans="2:8" ht="12.75">
      <c r="B16" s="2" t="s">
        <v>6</v>
      </c>
      <c r="G16" s="9">
        <v>1</v>
      </c>
      <c r="H16" s="4" t="s">
        <v>61</v>
      </c>
    </row>
    <row r="17" spans="2:8" ht="12.75">
      <c r="B17" s="3" t="s">
        <v>7</v>
      </c>
      <c r="G17" s="7"/>
      <c r="H17" s="2" t="s">
        <v>8</v>
      </c>
    </row>
    <row r="18" spans="2:8" ht="12.75">
      <c r="B18" s="2" t="s">
        <v>9</v>
      </c>
      <c r="G18" s="9">
        <v>1</v>
      </c>
      <c r="H18" s="4" t="s">
        <v>62</v>
      </c>
    </row>
    <row r="19" spans="2:9" ht="12.75">
      <c r="B19" s="2" t="s">
        <v>10</v>
      </c>
      <c r="G19" s="9">
        <v>0</v>
      </c>
      <c r="H19" s="6">
        <v>100</v>
      </c>
      <c r="I19" s="4" t="s">
        <v>63</v>
      </c>
    </row>
    <row r="20" spans="2:9" ht="12.75">
      <c r="B20" s="2" t="s">
        <v>11</v>
      </c>
      <c r="G20" s="9">
        <v>0</v>
      </c>
      <c r="H20" s="6">
        <v>100</v>
      </c>
      <c r="I20" s="4" t="s">
        <v>63</v>
      </c>
    </row>
    <row r="21" spans="2:8" ht="12.75">
      <c r="B21" s="2" t="s">
        <v>12</v>
      </c>
      <c r="G21" s="9">
        <v>0</v>
      </c>
      <c r="H21" s="10"/>
    </row>
    <row r="22" spans="2:7" ht="12.75">
      <c r="B22" s="2" t="s">
        <v>13</v>
      </c>
      <c r="G22" s="9">
        <v>0</v>
      </c>
    </row>
    <row r="23" spans="2:9" ht="12.75">
      <c r="B23" s="2" t="s">
        <v>14</v>
      </c>
      <c r="G23" s="9">
        <v>0</v>
      </c>
      <c r="H23" s="6">
        <v>100</v>
      </c>
      <c r="I23" s="4" t="s">
        <v>64</v>
      </c>
    </row>
    <row r="24" spans="2:9" ht="12.75">
      <c r="B24" s="2" t="s">
        <v>15</v>
      </c>
      <c r="G24" s="9">
        <v>0</v>
      </c>
      <c r="H24" s="4" t="s">
        <v>65</v>
      </c>
      <c r="I24" s="4"/>
    </row>
    <row r="25" ht="12.75">
      <c r="G25" s="8" t="s">
        <v>58</v>
      </c>
    </row>
    <row r="26" spans="2:7" ht="12.75">
      <c r="B26" s="3" t="s">
        <v>16</v>
      </c>
      <c r="G26" s="8"/>
    </row>
    <row r="27" spans="2:10" ht="15.75">
      <c r="B27" s="11" t="s">
        <v>1</v>
      </c>
      <c r="C27" s="5"/>
      <c r="D27" s="5"/>
      <c r="E27" s="5"/>
      <c r="F27" s="5"/>
      <c r="G27" s="12">
        <f>G11</f>
        <v>23460</v>
      </c>
      <c r="H27" s="13"/>
      <c r="J27" s="14"/>
    </row>
    <row r="28" spans="2:7" ht="12.75">
      <c r="B28" s="3" t="s">
        <v>2</v>
      </c>
      <c r="G28" s="15">
        <f>G12</f>
        <v>2340</v>
      </c>
    </row>
    <row r="29" spans="2:10" ht="15.75">
      <c r="B29" s="11" t="s">
        <v>17</v>
      </c>
      <c r="G29" s="12">
        <f>G27-G28</f>
        <v>21120</v>
      </c>
      <c r="H29" s="88" t="s">
        <v>18</v>
      </c>
      <c r="I29" s="5"/>
      <c r="J29" s="16">
        <v>0.38</v>
      </c>
    </row>
    <row r="30" spans="2:10" ht="15.75">
      <c r="B30" s="11" t="s">
        <v>19</v>
      </c>
      <c r="C30" s="5"/>
      <c r="D30" s="5"/>
      <c r="E30" s="5"/>
      <c r="F30" s="5"/>
      <c r="G30" s="12">
        <v>7663</v>
      </c>
      <c r="H30" s="88" t="s">
        <v>20</v>
      </c>
      <c r="J30" s="16">
        <f>G30/G27</f>
        <v>0.32664109121909635</v>
      </c>
    </row>
    <row r="31" spans="2:7" ht="12.75">
      <c r="B31" s="17" t="s">
        <v>21</v>
      </c>
      <c r="G31" s="8"/>
    </row>
    <row r="32" spans="2:7" ht="12.75">
      <c r="B32" s="3" t="s">
        <v>22</v>
      </c>
      <c r="G32" s="15">
        <f>G13*0.19</f>
        <v>313.5</v>
      </c>
    </row>
    <row r="33" spans="2:8" ht="12.75">
      <c r="B33" s="3" t="s">
        <v>23</v>
      </c>
      <c r="G33" s="15">
        <v>0</v>
      </c>
      <c r="H33" s="85" t="s">
        <v>66</v>
      </c>
    </row>
    <row r="34" spans="2:8" ht="12.75">
      <c r="B34" s="3" t="s">
        <v>24</v>
      </c>
      <c r="G34" s="15">
        <v>0</v>
      </c>
      <c r="H34" s="85" t="s">
        <v>67</v>
      </c>
    </row>
    <row r="35" spans="2:8" ht="12.75">
      <c r="B35" s="3" t="s">
        <v>25</v>
      </c>
      <c r="G35" s="15">
        <v>553.0996015936255</v>
      </c>
      <c r="H35" s="85" t="s">
        <v>68</v>
      </c>
    </row>
    <row r="36" spans="2:7" ht="12.75">
      <c r="B36" s="3" t="s">
        <v>26</v>
      </c>
      <c r="G36" s="18">
        <v>0</v>
      </c>
    </row>
    <row r="37" spans="2:7" ht="12.75">
      <c r="B37" s="3" t="s">
        <v>27</v>
      </c>
      <c r="G37" s="15">
        <v>0</v>
      </c>
    </row>
    <row r="38" spans="2:7" ht="12.75">
      <c r="B38" s="3" t="s">
        <v>28</v>
      </c>
      <c r="G38" s="15">
        <v>0</v>
      </c>
    </row>
    <row r="39" spans="2:7" ht="12.75">
      <c r="B39" s="3" t="s">
        <v>29</v>
      </c>
      <c r="G39" s="15">
        <f>SUM(G32:G38)</f>
        <v>866.5996015936255</v>
      </c>
    </row>
    <row r="40" spans="2:10" ht="15.75">
      <c r="B40" s="11" t="s">
        <v>30</v>
      </c>
      <c r="C40" s="13"/>
      <c r="D40" s="13"/>
      <c r="E40" s="13"/>
      <c r="F40" s="13"/>
      <c r="G40" s="12">
        <f>G30-G39</f>
        <v>6796.400398406375</v>
      </c>
      <c r="H40" s="5" t="s">
        <v>20</v>
      </c>
      <c r="J40" s="16">
        <f>G40/G27</f>
        <v>0.28970163676071503</v>
      </c>
    </row>
    <row r="41" spans="2:7" ht="15.75">
      <c r="B41" s="11" t="s">
        <v>31</v>
      </c>
      <c r="G41" s="12">
        <f>G29-G40</f>
        <v>14323.599601593625</v>
      </c>
    </row>
  </sheetData>
  <sheetProtection password="8CB3" sheet="1" formatCells="0" formatColumns="0" formatRows="0" insertColumns="0" insertRows="0" insertHyperlinks="0" deleteColumns="0" deleteRows="0" sort="0" autoFilter="0" pivotTables="0"/>
  <hyperlinks>
    <hyperlink ref="G2:I2" r:id="rId1" tooltip="Calcolo della Busta Paga dal Lordo al Netto 2018" display="Calcolo della Busta Paga dal Lordo al Netto 2018"/>
    <hyperlink ref="G2:N2" r:id="rId2" tooltip="Calcolo Irpef Busta Paga da Lordo a Netto 2018 + Foglio Excel" display="Calcolo Irpef Busta Paga da Lordo a Netto 2018 + Foglio Excel"/>
    <hyperlink ref="G3:N3" r:id="rId3" tooltip="Prestiti Personali Fino a 180 Rate/Mesi o in 15 Anni" display="Prestiti Personali Fino a 180 Rate/Mesi o in 15 Anni"/>
    <hyperlink ref="G4:N4" r:id="rId4" tooltip="Calcolo Cessione del Quinto + Doppio 5° oltre il 50%" display="Calcolo Cessione del Quinto + Doppio 5° oltre il 50%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7"/>
  <sheetViews>
    <sheetView showGridLines="0" zoomScalePageLayoutView="0" workbookViewId="0" topLeftCell="A1">
      <pane xSplit="14" ySplit="4" topLeftCell="O5" activePane="bottomRight" state="frozen"/>
      <selection pane="topLeft" activeCell="A1" sqref="A1"/>
      <selection pane="topRight" activeCell="N1" sqref="N1"/>
      <selection pane="bottomLeft" activeCell="A5" sqref="A5"/>
      <selection pane="bottomRight" activeCell="L77" sqref="L77"/>
    </sheetView>
  </sheetViews>
  <sheetFormatPr defaultColWidth="9.140625" defaultRowHeight="12.75"/>
  <cols>
    <col min="1" max="1" width="1.7109375" style="2" customWidth="1"/>
    <col min="2" max="3" width="13.7109375" style="2" customWidth="1"/>
    <col min="4" max="4" width="12.140625" style="2" customWidth="1"/>
    <col min="5" max="5" width="15.8515625" style="2" bestFit="1" customWidth="1"/>
    <col min="6" max="6" width="12.7109375" style="2" customWidth="1"/>
    <col min="7" max="7" width="9.140625" style="2" customWidth="1"/>
    <col min="8" max="8" width="3.28125" style="2" customWidth="1"/>
    <col min="9" max="9" width="6.140625" style="2" customWidth="1"/>
    <col min="10" max="16384" width="9.140625" style="2" customWidth="1"/>
  </cols>
  <sheetData>
    <row r="1" spans="6:8" ht="19.5" customHeight="1">
      <c r="F1" s="91" t="s">
        <v>72</v>
      </c>
      <c r="G1" s="7"/>
      <c r="H1" s="7"/>
    </row>
    <row r="2" spans="6:13" ht="18" customHeight="1">
      <c r="F2" s="93" t="s">
        <v>71</v>
      </c>
      <c r="G2" s="94"/>
      <c r="H2" s="94"/>
      <c r="I2" s="94"/>
      <c r="J2" s="94"/>
      <c r="K2" s="94"/>
      <c r="L2" s="94"/>
      <c r="M2" s="94"/>
    </row>
    <row r="3" spans="6:13" ht="18" customHeight="1">
      <c r="F3" s="98" t="s">
        <v>69</v>
      </c>
      <c r="G3" s="98"/>
      <c r="H3" s="98"/>
      <c r="I3" s="98"/>
      <c r="J3" s="98"/>
      <c r="K3" s="98"/>
      <c r="L3" s="98"/>
      <c r="M3" s="98"/>
    </row>
    <row r="4" spans="6:13" ht="24.75" customHeight="1">
      <c r="F4" s="95" t="s">
        <v>70</v>
      </c>
      <c r="G4" s="95"/>
      <c r="H4" s="95"/>
      <c r="I4" s="92"/>
      <c r="J4" s="92"/>
      <c r="K4" s="92"/>
      <c r="L4" s="92"/>
      <c r="M4" s="92"/>
    </row>
    <row r="5" spans="2:7" ht="18" customHeight="1">
      <c r="B5" s="107" t="s">
        <v>32</v>
      </c>
      <c r="C5" s="108"/>
      <c r="D5" s="19"/>
      <c r="E5" s="19"/>
      <c r="F5" s="19"/>
      <c r="G5" s="20"/>
    </row>
    <row r="6" spans="2:9" s="24" customFormat="1" ht="12.75">
      <c r="B6" s="21" t="s">
        <v>33</v>
      </c>
      <c r="C6" s="22" t="s">
        <v>34</v>
      </c>
      <c r="D6" s="22" t="s">
        <v>35</v>
      </c>
      <c r="E6" s="22" t="s">
        <v>36</v>
      </c>
      <c r="F6" s="22" t="s">
        <v>37</v>
      </c>
      <c r="G6" s="23"/>
      <c r="I6" s="25"/>
    </row>
    <row r="7" spans="2:9" s="29" customFormat="1" ht="12.75">
      <c r="B7" s="26" t="s">
        <v>38</v>
      </c>
      <c r="C7" s="27" t="s">
        <v>39</v>
      </c>
      <c r="D7" s="27" t="s">
        <v>40</v>
      </c>
      <c r="E7" s="27" t="s">
        <v>41</v>
      </c>
      <c r="F7" s="27" t="s">
        <v>42</v>
      </c>
      <c r="G7" s="28"/>
      <c r="I7" s="30"/>
    </row>
    <row r="8" spans="2:9" ht="12.75">
      <c r="B8" s="31">
        <v>0</v>
      </c>
      <c r="C8" s="32">
        <v>15000</v>
      </c>
      <c r="D8" s="32">
        <v>0.23</v>
      </c>
      <c r="E8" s="33">
        <f>C8-B8</f>
        <v>15000</v>
      </c>
      <c r="F8" s="33">
        <f>(C8-B8)*D8</f>
        <v>3450</v>
      </c>
      <c r="G8" s="34">
        <f>F8</f>
        <v>3450</v>
      </c>
      <c r="I8" s="35">
        <f>IF(C14&lt;=C8,D8,0)</f>
        <v>0</v>
      </c>
    </row>
    <row r="9" spans="2:9" ht="12.75">
      <c r="B9" s="36">
        <v>15000</v>
      </c>
      <c r="C9" s="32">
        <v>28000</v>
      </c>
      <c r="D9" s="32">
        <v>0.27</v>
      </c>
      <c r="E9" s="33">
        <f>C9-B9</f>
        <v>13000</v>
      </c>
      <c r="F9" s="33">
        <f>(C9-B9)*D9</f>
        <v>3510.0000000000005</v>
      </c>
      <c r="G9" s="34">
        <f>F8+F9</f>
        <v>6960</v>
      </c>
      <c r="H9" s="35"/>
      <c r="I9" s="32">
        <f>IF(I8&lt;&gt;0,0,IF(C14&lt;=C9,D9,0))</f>
        <v>0.27</v>
      </c>
    </row>
    <row r="10" spans="2:9" ht="12.75">
      <c r="B10" s="36">
        <v>28000</v>
      </c>
      <c r="C10" s="32">
        <v>55000</v>
      </c>
      <c r="D10" s="32">
        <v>0.38</v>
      </c>
      <c r="E10" s="33">
        <f>C10-B10</f>
        <v>27000</v>
      </c>
      <c r="F10" s="33">
        <f>(C10-B10)*D10</f>
        <v>10260</v>
      </c>
      <c r="G10" s="34">
        <f>SUM(F8:F10)</f>
        <v>17220</v>
      </c>
      <c r="I10" s="32">
        <f>IF(I8&lt;&gt;0,0,IF(I9&lt;&gt;0,0,IF(C14&lt;=C10,D10,0)))</f>
        <v>0</v>
      </c>
    </row>
    <row r="11" spans="2:9" ht="12.75">
      <c r="B11" s="36">
        <v>55000</v>
      </c>
      <c r="C11" s="32">
        <v>75000</v>
      </c>
      <c r="D11" s="32">
        <v>0.41</v>
      </c>
      <c r="E11" s="33">
        <f>C11-B11</f>
        <v>20000</v>
      </c>
      <c r="F11" s="33">
        <f>(C11-B11)*D11</f>
        <v>8200</v>
      </c>
      <c r="G11" s="34">
        <f>SUM(F8:F11)</f>
        <v>25420</v>
      </c>
      <c r="I11" s="32">
        <f>IF(I8&lt;&gt;0,0,IF(I9&lt;&gt;0,0,IF(I10&lt;&gt;0,0,IF(C14&lt;=C11,D11,0))))</f>
        <v>0</v>
      </c>
    </row>
    <row r="12" spans="2:9" ht="12.75">
      <c r="B12" s="36">
        <v>75000</v>
      </c>
      <c r="C12" s="32"/>
      <c r="D12" s="32">
        <v>0.43</v>
      </c>
      <c r="E12" s="33"/>
      <c r="F12" s="33"/>
      <c r="G12" s="34"/>
      <c r="I12" s="35">
        <f>IF(I8&lt;&gt;0,0,IF(I9&lt;&gt;0,0,IF(I10&lt;&gt;0,0,IF(I11&lt;&gt;0,0,IF(C14&gt;B12,D12,"")))))</f>
        <v>0</v>
      </c>
    </row>
    <row r="13" spans="2:10" ht="12.75">
      <c r="B13" s="37"/>
      <c r="C13" s="38"/>
      <c r="D13" s="38"/>
      <c r="E13" s="38"/>
      <c r="F13" s="39"/>
      <c r="G13" s="40"/>
      <c r="H13" s="41"/>
      <c r="I13" s="35">
        <f>SUM(I8:I12)</f>
        <v>0.27</v>
      </c>
      <c r="J13" s="85" t="s">
        <v>18</v>
      </c>
    </row>
    <row r="14" spans="2:7" ht="12.75">
      <c r="B14" s="102" t="s">
        <v>76</v>
      </c>
      <c r="C14" s="43">
        <v>23460</v>
      </c>
      <c r="G14" s="41"/>
    </row>
    <row r="15" spans="2:3" ht="12.75">
      <c r="B15" s="103" t="s">
        <v>37</v>
      </c>
      <c r="C15" s="44">
        <f>IF(C14-E8-E9-E10-E11&gt;=0,F8+F9+F10+F11+(C14-B12)*D12,IF(C14-E8-E9-E10&gt;=0,F8+F9+F10+(C14-B11)*D11,IF(C14-E8-E9&gt;=0,F8+F9+(C14-B10)*D10,IF(C14-E8&gt;=0,F8+(C14-B9)*D9,IF(C14&gt;=0,(C14)*D8)))))</f>
        <v>5734.200000000001</v>
      </c>
    </row>
    <row r="17" ht="12.75">
      <c r="B17" s="3"/>
    </row>
    <row r="18" spans="2:6" ht="12.75">
      <c r="B18" s="45" t="s">
        <v>43</v>
      </c>
      <c r="C18" s="19"/>
      <c r="D18" s="19"/>
      <c r="E18" s="19"/>
      <c r="F18" s="20"/>
    </row>
    <row r="19" spans="2:6" ht="12.75">
      <c r="B19" s="21" t="s">
        <v>33</v>
      </c>
      <c r="C19" s="22" t="s">
        <v>34</v>
      </c>
      <c r="D19" s="22"/>
      <c r="E19" s="22" t="s">
        <v>44</v>
      </c>
      <c r="F19" s="46"/>
    </row>
    <row r="20" spans="2:6" ht="12.75">
      <c r="B20" s="26" t="s">
        <v>38</v>
      </c>
      <c r="C20" s="27" t="s">
        <v>39</v>
      </c>
      <c r="D20" s="27"/>
      <c r="E20" s="27"/>
      <c r="F20" s="46"/>
    </row>
    <row r="21" spans="2:6" ht="12.75">
      <c r="B21" s="31">
        <v>0</v>
      </c>
      <c r="C21" s="32">
        <v>8000</v>
      </c>
      <c r="D21" s="32"/>
      <c r="E21" s="33">
        <f>IF(C14&lt;=C21,1840,0)</f>
        <v>0</v>
      </c>
      <c r="F21" s="46"/>
    </row>
    <row r="22" spans="2:8" ht="12.75">
      <c r="B22" s="36">
        <v>8000</v>
      </c>
      <c r="C22" s="32">
        <v>15000</v>
      </c>
      <c r="D22" s="32"/>
      <c r="E22" s="33">
        <f>IF(E21=0,IF(C14&lt;=C22,1338+502*(15000-C14)/7000,0))</f>
        <v>0</v>
      </c>
      <c r="F22" s="46"/>
      <c r="H22" s="35"/>
    </row>
    <row r="23" spans="2:6" ht="12.75">
      <c r="B23" s="36">
        <v>15000</v>
      </c>
      <c r="C23" s="32">
        <v>55000</v>
      </c>
      <c r="D23" s="32"/>
      <c r="E23" s="33">
        <f>IF(E22=0,IF(C14&lt;=C23,1338*(55000-C14)/40000,0))</f>
        <v>1055.013</v>
      </c>
      <c r="F23" s="46"/>
    </row>
    <row r="24" spans="2:6" ht="12.75">
      <c r="B24" s="36">
        <v>55000</v>
      </c>
      <c r="C24" s="32"/>
      <c r="D24" s="32"/>
      <c r="E24" s="33">
        <v>0</v>
      </c>
      <c r="F24" s="46"/>
    </row>
    <row r="25" spans="2:6" ht="12.75">
      <c r="B25" s="47"/>
      <c r="C25" s="48"/>
      <c r="D25" s="48"/>
      <c r="E25" s="49">
        <f>IF(SUM(E21:E24)&gt;0,SUM(E21:E24),0)</f>
        <v>1055.013</v>
      </c>
      <c r="F25" s="40"/>
    </row>
    <row r="26" spans="2:6" ht="12.75">
      <c r="B26" s="45" t="s">
        <v>77</v>
      </c>
      <c r="C26" s="19"/>
      <c r="D26" s="19"/>
      <c r="E26" s="19"/>
      <c r="F26" s="20"/>
    </row>
    <row r="27" spans="2:6" ht="12.75">
      <c r="B27" s="36">
        <v>23000</v>
      </c>
      <c r="C27" s="32">
        <v>24000</v>
      </c>
      <c r="D27" s="33">
        <v>10</v>
      </c>
      <c r="E27" s="32">
        <f>IF(E28&lt;&gt;0,0,IF(E29&lt;&gt;0,0,IF(E31&lt;&gt;0,0,IF(E30&lt;&gt;0,0,IF(C14&gt;B27,D27,0)))))</f>
        <v>10</v>
      </c>
      <c r="F27" s="46"/>
    </row>
    <row r="28" spans="2:6" ht="12.75">
      <c r="B28" s="36">
        <v>24000</v>
      </c>
      <c r="C28" s="32">
        <v>25000</v>
      </c>
      <c r="D28" s="33">
        <v>20</v>
      </c>
      <c r="E28" s="32">
        <f>IF(E29&lt;&gt;0,0,IF(E31&lt;&gt;0,0,IF(E30&lt;&gt;0,0,IF(C14&gt;B28,D28,0))))</f>
        <v>0</v>
      </c>
      <c r="F28" s="46"/>
    </row>
    <row r="29" spans="2:7" ht="12.75">
      <c r="B29" s="36">
        <v>25000</v>
      </c>
      <c r="C29" s="32">
        <v>26000</v>
      </c>
      <c r="D29" s="33">
        <v>30</v>
      </c>
      <c r="E29" s="32">
        <f>IF(E31&lt;&gt;0,0,IF(E30&lt;&gt;0,0,IF(C14&gt;B29,D29,0)))</f>
        <v>0</v>
      </c>
      <c r="F29" s="50"/>
      <c r="G29" s="24"/>
    </row>
    <row r="30" spans="2:7" ht="12.75">
      <c r="B30" s="36">
        <v>26000</v>
      </c>
      <c r="C30" s="32">
        <v>27700</v>
      </c>
      <c r="D30" s="33">
        <v>40</v>
      </c>
      <c r="E30" s="32">
        <f>IF(E31&lt;&gt;0,0,IF(C14&gt;B30,D30,0))</f>
        <v>0</v>
      </c>
      <c r="F30" s="50"/>
      <c r="G30" s="24"/>
    </row>
    <row r="31" spans="2:7" ht="12.75">
      <c r="B31" s="36">
        <v>27700</v>
      </c>
      <c r="C31" s="32">
        <v>28000</v>
      </c>
      <c r="D31" s="33">
        <v>25</v>
      </c>
      <c r="E31" s="32">
        <f>IF(C14&gt;B31,D31,0)</f>
        <v>0</v>
      </c>
      <c r="F31" s="50"/>
      <c r="G31" s="24"/>
    </row>
    <row r="32" spans="2:7" ht="12.75">
      <c r="B32" s="42"/>
      <c r="C32" s="10"/>
      <c r="D32" s="22"/>
      <c r="E32" s="51">
        <f>IF(C14&gt;C31,0,SUM(E27:E31))</f>
        <v>10</v>
      </c>
      <c r="F32" s="50"/>
      <c r="G32" s="24"/>
    </row>
    <row r="33" spans="2:7" ht="12.75">
      <c r="B33" s="56" t="s">
        <v>78</v>
      </c>
      <c r="C33" s="38"/>
      <c r="D33" s="52"/>
      <c r="E33" s="53"/>
      <c r="F33" s="54">
        <f>E25+E32</f>
        <v>1065.013</v>
      </c>
      <c r="G33" s="22"/>
    </row>
    <row r="34" spans="2:7" ht="12.75">
      <c r="B34" s="45" t="s">
        <v>79</v>
      </c>
      <c r="C34" s="19"/>
      <c r="D34" s="19"/>
      <c r="E34" s="19"/>
      <c r="F34" s="20"/>
      <c r="G34" s="104"/>
    </row>
    <row r="35" spans="2:7" ht="12.75">
      <c r="B35" s="21" t="s">
        <v>33</v>
      </c>
      <c r="C35" s="22" t="s">
        <v>45</v>
      </c>
      <c r="D35" s="22"/>
      <c r="E35" s="22" t="s">
        <v>44</v>
      </c>
      <c r="F35" s="46"/>
      <c r="G35" s="10"/>
    </row>
    <row r="36" spans="2:7" ht="12.75">
      <c r="B36" s="26" t="s">
        <v>38</v>
      </c>
      <c r="C36" s="27" t="s">
        <v>39</v>
      </c>
      <c r="D36" s="27"/>
      <c r="E36" s="27"/>
      <c r="F36" s="46"/>
      <c r="G36" s="10"/>
    </row>
    <row r="37" spans="2:7" ht="12.75">
      <c r="B37" s="31">
        <v>0</v>
      </c>
      <c r="C37" s="32">
        <v>7500</v>
      </c>
      <c r="D37" s="32"/>
      <c r="E37" s="33">
        <f>IF(C14&lt;C37,1725,0)</f>
        <v>0</v>
      </c>
      <c r="F37" s="50"/>
      <c r="G37" s="10"/>
    </row>
    <row r="38" spans="2:7" ht="12.75">
      <c r="B38" s="36">
        <v>7500</v>
      </c>
      <c r="C38" s="32">
        <v>15000</v>
      </c>
      <c r="D38" s="32"/>
      <c r="E38" s="33">
        <f>IF(E39&lt;&gt;0,0,IF(C14&gt;=B38,1255+470*(15000-C14)/7500,0))</f>
        <v>0</v>
      </c>
      <c r="F38" s="50"/>
      <c r="G38" s="10"/>
    </row>
    <row r="39" spans="2:7" ht="12.75">
      <c r="B39" s="36">
        <v>15000</v>
      </c>
      <c r="C39" s="32">
        <v>55000</v>
      </c>
      <c r="D39" s="32"/>
      <c r="E39" s="33">
        <f>IF(C14&gt;=B39,1255*(55000-C14)/40000,IF(C14&gt;C39,0,IF(C14&lt;B39,0)))</f>
        <v>989.5675</v>
      </c>
      <c r="F39" s="50"/>
      <c r="G39" s="10"/>
    </row>
    <row r="40" spans="2:7" ht="12.75">
      <c r="B40" s="36">
        <v>55000</v>
      </c>
      <c r="C40" s="32"/>
      <c r="D40" s="32"/>
      <c r="E40" s="33">
        <v>0</v>
      </c>
      <c r="F40" s="50"/>
      <c r="G40" s="10"/>
    </row>
    <row r="41" spans="2:7" ht="12.75">
      <c r="B41" s="56" t="s">
        <v>80</v>
      </c>
      <c r="C41" s="38"/>
      <c r="D41" s="52"/>
      <c r="E41" s="49">
        <f>IF(SUM(E37:E40)&gt;0,SUM(E37:E40),0)</f>
        <v>989.5675</v>
      </c>
      <c r="F41" s="54">
        <f>E41</f>
        <v>989.5675</v>
      </c>
      <c r="G41" s="10"/>
    </row>
    <row r="42" spans="2:7" ht="12.75">
      <c r="B42" s="45" t="s">
        <v>81</v>
      </c>
      <c r="C42" s="19"/>
      <c r="D42" s="19"/>
      <c r="E42" s="19"/>
      <c r="F42" s="20"/>
      <c r="G42" s="10"/>
    </row>
    <row r="43" spans="2:7" ht="12.75">
      <c r="B43" s="21" t="s">
        <v>33</v>
      </c>
      <c r="C43" s="22" t="s">
        <v>34</v>
      </c>
      <c r="D43" s="22"/>
      <c r="E43" s="22" t="s">
        <v>44</v>
      </c>
      <c r="F43" s="46"/>
      <c r="G43" s="10"/>
    </row>
    <row r="44" spans="2:7" ht="12.75">
      <c r="B44" s="26" t="s">
        <v>38</v>
      </c>
      <c r="C44" s="27" t="s">
        <v>39</v>
      </c>
      <c r="D44" s="27"/>
      <c r="E44" s="27"/>
      <c r="F44" s="46"/>
      <c r="G44" s="10"/>
    </row>
    <row r="45" spans="2:7" ht="12.75">
      <c r="B45" s="31">
        <v>0</v>
      </c>
      <c r="C45" s="32">
        <v>7750</v>
      </c>
      <c r="D45" s="32"/>
      <c r="E45" s="33">
        <f>IF(C14&lt;C45,1783,0)</f>
        <v>0</v>
      </c>
      <c r="F45" s="50"/>
      <c r="G45" s="10"/>
    </row>
    <row r="46" spans="2:7" ht="12.75">
      <c r="B46" s="36">
        <v>7750</v>
      </c>
      <c r="C46" s="32">
        <v>15000</v>
      </c>
      <c r="D46" s="32"/>
      <c r="E46" s="33">
        <f>IF(E47&lt;&gt;0,0,IF(C14&gt;=B46,1297+486*(15000-C14)/7750,0))</f>
        <v>0</v>
      </c>
      <c r="F46" s="50"/>
      <c r="G46" s="10"/>
    </row>
    <row r="47" spans="2:7" ht="12.75">
      <c r="B47" s="36">
        <v>15000</v>
      </c>
      <c r="C47" s="32">
        <v>55000</v>
      </c>
      <c r="D47" s="32"/>
      <c r="E47" s="33">
        <f>IF(C14&gt;=B47,1297*(55000-C14)/40000,IF(C14&gt;C47,0,IF(C14&lt;B47,0)))</f>
        <v>1022.6845</v>
      </c>
      <c r="F47" s="50"/>
      <c r="G47" s="10"/>
    </row>
    <row r="48" spans="2:7" ht="12.75">
      <c r="B48" s="36">
        <v>55000</v>
      </c>
      <c r="C48" s="32"/>
      <c r="D48" s="32"/>
      <c r="E48" s="33">
        <v>0</v>
      </c>
      <c r="F48" s="50"/>
      <c r="G48" s="10"/>
    </row>
    <row r="49" spans="2:7" ht="12.75">
      <c r="B49" s="56" t="s">
        <v>80</v>
      </c>
      <c r="C49" s="38"/>
      <c r="D49" s="52"/>
      <c r="E49" s="49">
        <f>IF((SUM(E45:E48))&lt;0,0,(SUM(E45:E48)))</f>
        <v>1022.6845</v>
      </c>
      <c r="F49" s="54">
        <f>E49</f>
        <v>1022.6845</v>
      </c>
      <c r="G49" s="105">
        <v>789.08125</v>
      </c>
    </row>
    <row r="50" spans="2:6" ht="12.75">
      <c r="B50" s="45" t="s">
        <v>82</v>
      </c>
      <c r="C50" s="19"/>
      <c r="D50" s="19"/>
      <c r="E50" s="19"/>
      <c r="F50" s="20"/>
    </row>
    <row r="51" spans="2:7" ht="12.75">
      <c r="B51" s="21" t="s">
        <v>33</v>
      </c>
      <c r="C51" s="22" t="s">
        <v>34</v>
      </c>
      <c r="D51" s="22"/>
      <c r="E51" s="22" t="s">
        <v>44</v>
      </c>
      <c r="F51" s="46"/>
      <c r="G51" s="22"/>
    </row>
    <row r="52" spans="2:6" ht="12.75">
      <c r="B52" s="26" t="s">
        <v>38</v>
      </c>
      <c r="C52" s="27" t="s">
        <v>39</v>
      </c>
      <c r="D52" s="27"/>
      <c r="E52" s="27"/>
      <c r="F52" s="46"/>
    </row>
    <row r="53" spans="2:6" ht="12.75">
      <c r="B53" s="31">
        <v>0</v>
      </c>
      <c r="C53" s="32">
        <v>4800</v>
      </c>
      <c r="D53" s="32"/>
      <c r="E53" s="33">
        <f>IF(C14&lt;=C53,1104,0)</f>
        <v>0</v>
      </c>
      <c r="F53" s="50"/>
    </row>
    <row r="54" spans="2:6" ht="12.75">
      <c r="B54" s="36">
        <v>4800</v>
      </c>
      <c r="C54" s="32">
        <v>55000</v>
      </c>
      <c r="D54" s="32"/>
      <c r="E54" s="33">
        <f>IF(C14&gt;=B54,1104*(55000-C14)/50200,0)</f>
        <v>693.6286852589642</v>
      </c>
      <c r="F54" s="50"/>
    </row>
    <row r="55" spans="2:6" ht="12.75">
      <c r="B55" s="36">
        <v>55000</v>
      </c>
      <c r="C55" s="32"/>
      <c r="D55" s="32"/>
      <c r="E55" s="33">
        <v>0</v>
      </c>
      <c r="F55" s="50"/>
    </row>
    <row r="56" spans="2:6" ht="12.75">
      <c r="B56" s="36"/>
      <c r="C56" s="32"/>
      <c r="D56" s="32"/>
      <c r="E56" s="33"/>
      <c r="F56" s="50"/>
    </row>
    <row r="57" spans="2:6" ht="12.75">
      <c r="B57" s="56" t="s">
        <v>80</v>
      </c>
      <c r="C57" s="38"/>
      <c r="D57" s="52"/>
      <c r="E57" s="49">
        <f>SUM(E53:E56)</f>
        <v>693.6286852589642</v>
      </c>
      <c r="F57" s="54">
        <f>E57</f>
        <v>693.6286852589642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5:C5"/>
  </mergeCells>
  <hyperlinks>
    <hyperlink ref="F2:H2" r:id="rId1" tooltip="Calcolo della Busta Paga dal Lordo al Netto 2018" display="Calcolo della Busta Paga dal Lordo al Netto 2018"/>
    <hyperlink ref="F2:M2" r:id="rId2" tooltip="Calcolo Irpef Busta Paga da Lordo a Netto 2018 + Foglio Excel" display="Calcolo Irpef Busta Paga da Lordo a Netto 2018 + Foglio Excel"/>
    <hyperlink ref="F3:M3" r:id="rId3" tooltip="Prestiti Personali Fino a 180 Rate/Mesi o in 15 Anni" display="Prestiti Personali Fino a 180 Rate/Mesi o in 15 Anni"/>
    <hyperlink ref="F4:M4" r:id="rId4" tooltip="Calcolo Cessione del Quinto + Doppio 5° oltre il 50%" display="Calcolo Cessione del Quinto + Doppio 5° oltre il 50%"/>
  </hyperlinks>
  <printOptions/>
  <pageMargins left="0.75" right="0.75" top="1" bottom="1" header="0.5" footer="0.5"/>
  <pageSetup orientation="portrait" paperSize="9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5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J55" sqref="J55"/>
    </sheetView>
  </sheetViews>
  <sheetFormatPr defaultColWidth="9.140625" defaultRowHeight="12.75"/>
  <cols>
    <col min="1" max="1" width="1.7109375" style="2" customWidth="1"/>
    <col min="2" max="5" width="12.421875" style="2" customWidth="1"/>
    <col min="6" max="6" width="10.421875" style="2" customWidth="1"/>
    <col min="7" max="7" width="12.140625" style="2" customWidth="1"/>
    <col min="8" max="8" width="15.00390625" style="2" customWidth="1"/>
    <col min="9" max="10" width="12.140625" style="2" customWidth="1"/>
    <col min="11" max="11" width="7.140625" style="2" customWidth="1"/>
    <col min="12" max="12" width="11.421875" style="2" customWidth="1"/>
    <col min="13" max="13" width="7.8515625" style="2" customWidth="1"/>
    <col min="14" max="16384" width="9.140625" style="2" customWidth="1"/>
  </cols>
  <sheetData>
    <row r="1" spans="7:9" ht="17.25" customHeight="1">
      <c r="G1" s="91" t="s">
        <v>72</v>
      </c>
      <c r="H1" s="7"/>
      <c r="I1" s="7"/>
    </row>
    <row r="2" spans="7:14" ht="21.75" customHeight="1">
      <c r="G2" s="93" t="s">
        <v>71</v>
      </c>
      <c r="H2" s="94"/>
      <c r="I2" s="94"/>
      <c r="J2" s="94"/>
      <c r="K2" s="94"/>
      <c r="L2" s="94"/>
      <c r="M2" s="94"/>
      <c r="N2" s="94"/>
    </row>
    <row r="3" spans="7:14" ht="18.75" customHeight="1">
      <c r="G3" s="98" t="s">
        <v>69</v>
      </c>
      <c r="H3" s="98"/>
      <c r="I3" s="98"/>
      <c r="J3" s="98"/>
      <c r="K3" s="98"/>
      <c r="L3" s="98"/>
      <c r="M3" s="98"/>
      <c r="N3" s="98"/>
    </row>
    <row r="4" spans="7:14" ht="27.75" customHeight="1">
      <c r="G4" s="95" t="s">
        <v>70</v>
      </c>
      <c r="H4" s="95"/>
      <c r="I4" s="95"/>
      <c r="J4" s="92"/>
      <c r="K4" s="92"/>
      <c r="L4" s="92"/>
      <c r="M4" s="92"/>
      <c r="N4" s="92"/>
    </row>
    <row r="5" spans="7:13" ht="18" customHeight="1">
      <c r="G5" s="45" t="s">
        <v>27</v>
      </c>
      <c r="H5" s="57"/>
      <c r="I5" s="57"/>
      <c r="J5" s="57"/>
      <c r="K5" s="57" t="s">
        <v>46</v>
      </c>
      <c r="L5" s="58"/>
      <c r="M5" s="59">
        <f>L6+L7</f>
        <v>0</v>
      </c>
    </row>
    <row r="6" spans="7:13" ht="12.75">
      <c r="G6" s="60" t="s">
        <v>47</v>
      </c>
      <c r="H6" s="61"/>
      <c r="I6" s="61">
        <v>800</v>
      </c>
      <c r="J6" s="62">
        <v>0</v>
      </c>
      <c r="K6" s="63">
        <f>IF(J9&gt;0,J6,0)</f>
        <v>0</v>
      </c>
      <c r="L6" s="64">
        <f>(I6*J6)+L8+K6*I10</f>
        <v>0</v>
      </c>
      <c r="M6" s="65">
        <f>IF(J12=0,0,J12*L6/M5)</f>
        <v>0</v>
      </c>
    </row>
    <row r="7" spans="7:13" ht="12.75">
      <c r="G7" s="60" t="s">
        <v>48</v>
      </c>
      <c r="H7" s="61"/>
      <c r="I7" s="61">
        <v>900</v>
      </c>
      <c r="J7" s="66">
        <v>0</v>
      </c>
      <c r="K7" s="67">
        <f>IF(J10&gt;0,J7,0)</f>
        <v>0</v>
      </c>
      <c r="L7" s="68">
        <f>(I7*J7)+L9+K7*I10</f>
        <v>0</v>
      </c>
      <c r="M7" s="40">
        <f>IF(J12=0,0,L7/M5*J12)</f>
        <v>0</v>
      </c>
    </row>
    <row r="8" spans="7:13" ht="12.75">
      <c r="G8" s="60" t="s">
        <v>49</v>
      </c>
      <c r="H8" s="61"/>
      <c r="I8" s="61">
        <v>220</v>
      </c>
      <c r="J8" s="60">
        <v>0</v>
      </c>
      <c r="K8" s="69"/>
      <c r="L8" s="70">
        <f>I8*J8</f>
        <v>0</v>
      </c>
      <c r="M8" s="46"/>
    </row>
    <row r="9" spans="7:13" ht="12.75">
      <c r="G9" s="60" t="s">
        <v>50</v>
      </c>
      <c r="H9" s="61"/>
      <c r="I9" s="61">
        <v>220</v>
      </c>
      <c r="J9" s="60">
        <v>0</v>
      </c>
      <c r="K9" s="69"/>
      <c r="L9" s="70">
        <f>I9*J9</f>
        <v>0</v>
      </c>
      <c r="M9" s="46"/>
    </row>
    <row r="10" spans="7:13" ht="12.75">
      <c r="G10" s="60" t="s">
        <v>51</v>
      </c>
      <c r="H10" s="61"/>
      <c r="I10" s="61">
        <v>200</v>
      </c>
      <c r="J10" s="66">
        <f>IF((J6+J7)-3&lt;0,0,(J6+J7)-3)</f>
        <v>0</v>
      </c>
      <c r="K10" s="67"/>
      <c r="L10" s="68" t="b">
        <f>IF(J10&gt;0,(J6+J7)*200)</f>
        <v>0</v>
      </c>
      <c r="M10" s="46"/>
    </row>
    <row r="11" spans="7:13" ht="12.75">
      <c r="G11" s="60"/>
      <c r="H11" s="61"/>
      <c r="I11" s="61" t="s">
        <v>52</v>
      </c>
      <c r="J11" s="61"/>
      <c r="K11" s="71"/>
      <c r="L11" s="70">
        <f>SUM(L6:L7)</f>
        <v>0</v>
      </c>
      <c r="M11" s="55"/>
    </row>
    <row r="12" spans="7:13" ht="12.75">
      <c r="G12" s="66" t="s">
        <v>53</v>
      </c>
      <c r="H12" s="72"/>
      <c r="I12" s="72"/>
      <c r="J12" s="73">
        <f>(L11*(95000+(J6+J7-1)*15000-C16)/(95000+(J6+J7-1)*15000))</f>
        <v>0</v>
      </c>
      <c r="K12" s="74"/>
      <c r="L12" s="64"/>
      <c r="M12" s="55"/>
    </row>
    <row r="13" spans="7:13" ht="12.75">
      <c r="G13" s="45" t="s">
        <v>28</v>
      </c>
      <c r="H13" s="57"/>
      <c r="I13" s="57"/>
      <c r="J13" s="57"/>
      <c r="K13" s="57"/>
      <c r="L13" s="58"/>
      <c r="M13" s="55"/>
    </row>
    <row r="14" spans="7:13" ht="12.75">
      <c r="G14" s="60" t="s">
        <v>54</v>
      </c>
      <c r="H14" s="61"/>
      <c r="I14" s="61">
        <v>750</v>
      </c>
      <c r="J14" s="75">
        <v>0</v>
      </c>
      <c r="K14" s="76"/>
      <c r="L14" s="58">
        <f>I14*J14</f>
        <v>0</v>
      </c>
      <c r="M14" s="55"/>
    </row>
    <row r="15" spans="7:13" ht="12.75">
      <c r="G15" s="66" t="s">
        <v>55</v>
      </c>
      <c r="H15" s="72"/>
      <c r="I15" s="72"/>
      <c r="J15" s="77">
        <f>L14*(80000-C16)/80000</f>
        <v>0</v>
      </c>
      <c r="K15" s="77"/>
      <c r="L15" s="64"/>
      <c r="M15" s="78"/>
    </row>
    <row r="16" spans="2:13" ht="12.75">
      <c r="B16" s="3" t="s">
        <v>83</v>
      </c>
      <c r="C16" s="106">
        <v>23460</v>
      </c>
      <c r="G16" s="79" t="s">
        <v>56</v>
      </c>
      <c r="H16" s="80"/>
      <c r="I16" s="80"/>
      <c r="J16" s="81">
        <f>IF(M16&gt;M17,"attenzione è possibile sostiutire la detrazione per figli a carico con la detrazione per coniuge a carico","")</f>
      </c>
      <c r="K16" s="81"/>
      <c r="L16" s="82"/>
      <c r="M16" s="83">
        <v>0</v>
      </c>
    </row>
    <row r="17" spans="2:13" ht="12.75">
      <c r="B17" s="3" t="s">
        <v>37</v>
      </c>
      <c r="C17" s="106">
        <v>7663</v>
      </c>
      <c r="G17" s="37"/>
      <c r="H17" s="38"/>
      <c r="I17" s="38"/>
      <c r="J17" s="38"/>
      <c r="K17" s="38"/>
      <c r="L17" s="38"/>
      <c r="M17" s="84">
        <f>IF(J6=0,0,M6/J6)</f>
        <v>0</v>
      </c>
    </row>
    <row r="19" ht="12.75">
      <c r="G19" s="10"/>
    </row>
    <row r="20" spans="2:7" ht="12.75">
      <c r="B20" s="45" t="s">
        <v>26</v>
      </c>
      <c r="C20" s="19"/>
      <c r="D20" s="19"/>
      <c r="E20" s="19"/>
      <c r="F20" s="20"/>
      <c r="G20" s="10"/>
    </row>
    <row r="21" spans="2:7" ht="12.75">
      <c r="B21" s="21" t="s">
        <v>33</v>
      </c>
      <c r="C21" s="22" t="s">
        <v>34</v>
      </c>
      <c r="D21" s="22"/>
      <c r="E21" s="22" t="s">
        <v>44</v>
      </c>
      <c r="F21" s="46"/>
      <c r="G21" s="10"/>
    </row>
    <row r="22" spans="2:7" ht="12.75">
      <c r="B22" s="26" t="s">
        <v>38</v>
      </c>
      <c r="C22" s="27" t="s">
        <v>39</v>
      </c>
      <c r="D22" s="27"/>
      <c r="E22" s="27"/>
      <c r="F22" s="46"/>
      <c r="G22" s="10"/>
    </row>
    <row r="23" spans="2:7" ht="12.75">
      <c r="B23" s="31">
        <v>0</v>
      </c>
      <c r="C23" s="32">
        <v>15000</v>
      </c>
      <c r="D23" s="32"/>
      <c r="E23" s="33">
        <f>IF(C16&lt;=C23,800-(110*C16/15000),0)</f>
        <v>0</v>
      </c>
      <c r="F23" s="46"/>
      <c r="G23" s="10"/>
    </row>
    <row r="24" spans="2:7" ht="12.75">
      <c r="B24" s="36">
        <v>15000</v>
      </c>
      <c r="C24" s="32">
        <v>40000</v>
      </c>
      <c r="D24" s="32"/>
      <c r="E24" s="33">
        <f>IF(E23&lt;&gt;0,0,IF(C16&lt;C24,690,IF(C16&gt;C24,0)))</f>
        <v>690</v>
      </c>
      <c r="F24" s="46"/>
      <c r="G24" s="10"/>
    </row>
    <row r="25" spans="2:7" ht="12.75">
      <c r="B25" s="36">
        <v>40000</v>
      </c>
      <c r="C25" s="32">
        <v>80000</v>
      </c>
      <c r="D25" s="32"/>
      <c r="E25" s="33">
        <f>IF(E23&lt;&gt;0,0,IF(E24&lt;&gt;0,0,IF(C17&lt;=C25,690*((80000-C16)/40000))))</f>
        <v>0</v>
      </c>
      <c r="F25" s="46"/>
      <c r="G25" s="10"/>
    </row>
    <row r="26" spans="2:7" ht="12.75">
      <c r="B26" s="36">
        <v>55000</v>
      </c>
      <c r="C26" s="32"/>
      <c r="D26" s="32"/>
      <c r="E26" s="33">
        <v>0</v>
      </c>
      <c r="F26" s="46"/>
      <c r="G26" s="10"/>
    </row>
    <row r="27" spans="2:7" ht="12.75">
      <c r="B27" s="47"/>
      <c r="C27" s="48"/>
      <c r="D27" s="48"/>
      <c r="E27" s="49">
        <f>IF(SUM(E23:E26)&gt;0,SUM(E23:E26),0)</f>
        <v>690</v>
      </c>
      <c r="F27" s="40"/>
      <c r="G27" s="10">
        <v>0</v>
      </c>
    </row>
    <row r="28" spans="2:6" ht="12.75">
      <c r="B28" s="45" t="s">
        <v>57</v>
      </c>
      <c r="C28" s="19"/>
      <c r="D28" s="19"/>
      <c r="E28" s="19"/>
      <c r="F28" s="20"/>
    </row>
    <row r="29" spans="2:6" ht="12.75">
      <c r="B29" s="36">
        <v>29000</v>
      </c>
      <c r="C29" s="32">
        <v>29200</v>
      </c>
      <c r="D29" s="33">
        <v>10</v>
      </c>
      <c r="E29" s="32">
        <f>IF(E30&lt;&gt;0,0,IF(E31&lt;&gt;0,0,IF(E33&lt;&gt;0,0,IF(E32&lt;&gt;0,0,IF(C16&gt;B29,D29,0)))))</f>
        <v>0</v>
      </c>
      <c r="F29" s="46"/>
    </row>
    <row r="30" spans="2:6" ht="12.75">
      <c r="B30" s="36">
        <v>29200</v>
      </c>
      <c r="C30" s="32">
        <v>34700</v>
      </c>
      <c r="D30" s="33">
        <v>20</v>
      </c>
      <c r="E30" s="32">
        <f>IF(E31&lt;&gt;0,0,IF(E33&lt;&gt;0,0,IF(E32&lt;&gt;0,0,IF(C16&gt;B30,D30,0))))</f>
        <v>0</v>
      </c>
      <c r="F30" s="46"/>
    </row>
    <row r="31" spans="2:6" ht="12.75">
      <c r="B31" s="36">
        <v>34700</v>
      </c>
      <c r="C31" s="32">
        <v>35000</v>
      </c>
      <c r="D31" s="33">
        <v>30</v>
      </c>
      <c r="E31" s="32">
        <f>IF(E33&lt;&gt;0,0,IF(E32&lt;&gt;0,0,IF(C16&gt;B31,D31,0)))</f>
        <v>0</v>
      </c>
      <c r="F31" s="50"/>
    </row>
    <row r="32" spans="2:6" ht="12.75">
      <c r="B32" s="36">
        <v>35000</v>
      </c>
      <c r="C32" s="32">
        <v>35100</v>
      </c>
      <c r="D32" s="33">
        <v>20</v>
      </c>
      <c r="E32" s="32">
        <f>IF(E33&lt;&gt;0,0,IF(C16&gt;B32,D32,0))</f>
        <v>0</v>
      </c>
      <c r="F32" s="50"/>
    </row>
    <row r="33" spans="2:6" ht="12.75">
      <c r="B33" s="36">
        <v>35100</v>
      </c>
      <c r="C33" s="32">
        <v>35200</v>
      </c>
      <c r="D33" s="33">
        <v>10</v>
      </c>
      <c r="E33" s="32">
        <f>IF(C16&gt;B33,D33,0)</f>
        <v>0</v>
      </c>
      <c r="F33" s="50"/>
    </row>
    <row r="34" spans="2:6" ht="12.75">
      <c r="B34" s="42"/>
      <c r="C34" s="10"/>
      <c r="D34" s="22"/>
      <c r="E34" s="51">
        <f>IF(C16&gt;C33,0,SUM(E29:E33))</f>
        <v>0</v>
      </c>
      <c r="F34" s="50"/>
    </row>
    <row r="35" spans="2:6" ht="12.75">
      <c r="B35" s="56" t="s">
        <v>78</v>
      </c>
      <c r="C35" s="38"/>
      <c r="D35" s="52"/>
      <c r="E35" s="53"/>
      <c r="F35" s="54">
        <f>E27+E34</f>
        <v>690</v>
      </c>
    </row>
  </sheetData>
  <sheetProtection formatCells="0" formatColumns="0" formatRows="0" insertColumns="0" insertRows="0" insertHyperlinks="0" deleteColumns="0" deleteRows="0" sort="0" autoFilter="0" pivotTables="0"/>
  <hyperlinks>
    <hyperlink ref="G2:I2" r:id="rId1" tooltip="Calcolo della Busta Paga dal Lordo al Netto 2018" display="Calcolo della Busta Paga dal Lordo al Netto 2018"/>
    <hyperlink ref="G2:N2" r:id="rId2" tooltip="Calcolo Irpef Busta Paga da Lordo a Netto 2018 + Foglio Excel" display="Calcolo Irpef Busta Paga da Lordo a Netto 2018 + Foglio Excel"/>
    <hyperlink ref="G3:N3" r:id="rId3" tooltip="Prestiti Personali Fino a 180 Rate/Mesi o in 15 Anni" display="Prestiti Personali Fino a 180 Rate/Mesi o in 15 Anni"/>
    <hyperlink ref="G4:N4" r:id="rId4" tooltip="Calcolo Cessione del Quinto + Doppio 5° oltre il 50%" display="Calcolo Cessione del Quinto + Doppio 5° oltre il 50%"/>
  </hyperlinks>
  <printOptions/>
  <pageMargins left="0.75" right="0.75" top="1" bottom="1" header="0.5" footer="0.5"/>
  <pageSetup orientation="portrait" paperSize="9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Utifin.com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Foglio calcolo irpef excel 2017 2018</dc:title>
  <dc:subject>File calcolo irpef 2018 in excel</dc:subject>
  <dc:creator>www.utifin.com</dc:creator>
  <cp:keywords>calcola irpef utifin.com; irpef 2018; foglio calcolo irpef excel</cp:keywords>
  <dc:description>Come calcolare la dichiarazione irpef 2018 dei redditi 2017 con un foglio elettronico in excel nel 2017 by utifin.com</dc:description>
  <cp:lastModifiedBy>User Pc</cp:lastModifiedBy>
  <dcterms:created xsi:type="dcterms:W3CDTF">2008-03-15T18:21:51Z</dcterms:created>
  <dcterms:modified xsi:type="dcterms:W3CDTF">2018-01-28T11:10:07Z</dcterms:modified>
  <cp:category>irpef excel; calcolo irpef xls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e">
    <vt:lpwstr>utifin.com</vt:lpwstr>
  </property>
  <property fmtid="{D5CDD505-2E9C-101B-9397-08002B2CF9AE}" pid="3" name="Argomento">
    <vt:lpwstr>foglio di calcolo irpef 2018 excel xls</vt:lpwstr>
  </property>
</Properties>
</file>